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lmatute_mutualser_org/Documents/PROCESO CONCILIACION CARTERA 2021/2021/AGOSTO/22-CLINICA CASANARE/"/>
    </mc:Choice>
  </mc:AlternateContent>
  <xr:revisionPtr revIDLastSave="0" documentId="8_{E5047EF2-9C2A-4435-98CA-FA27738C60A5}" xr6:coauthVersionLast="47" xr6:coauthVersionMax="47" xr10:uidLastSave="{00000000-0000-0000-0000-000000000000}"/>
  <bookViews>
    <workbookView xWindow="-120" yWindow="-120" windowWidth="20730" windowHeight="11160" xr2:uid="{5B48C30D-23A9-4AAD-8D6C-55A6648ACB84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21" i="1"/>
  <c r="D20" i="1"/>
  <c r="AF15" i="1"/>
  <c r="AD15" i="1"/>
  <c r="AC15" i="1"/>
  <c r="AB15" i="1"/>
  <c r="AA15" i="1"/>
  <c r="X15" i="1"/>
  <c r="Q15" i="1"/>
  <c r="M15" i="1"/>
  <c r="L15" i="1"/>
  <c r="H15" i="1"/>
  <c r="AI14" i="1"/>
  <c r="AE14" i="1"/>
  <c r="X14" i="1"/>
  <c r="Z14" i="1" s="1"/>
  <c r="U14" i="1"/>
  <c r="S14" i="1"/>
  <c r="Q14" i="1"/>
  <c r="P14" i="1"/>
  <c r="R14" i="1" s="1"/>
  <c r="K14" i="1"/>
  <c r="J14" i="1"/>
  <c r="N14" i="1" s="1"/>
  <c r="I14" i="1"/>
  <c r="O14" i="1" s="1"/>
  <c r="G14" i="1"/>
  <c r="AG14" i="1" s="1"/>
  <c r="F14" i="1"/>
  <c r="E14" i="1"/>
  <c r="D14" i="1"/>
  <c r="C14" i="1"/>
  <c r="AI13" i="1"/>
  <c r="AE13" i="1"/>
  <c r="X13" i="1"/>
  <c r="Z13" i="1" s="1"/>
  <c r="U13" i="1"/>
  <c r="S13" i="1"/>
  <c r="Q13" i="1"/>
  <c r="P13" i="1"/>
  <c r="R13" i="1" s="1"/>
  <c r="K13" i="1"/>
  <c r="J13" i="1"/>
  <c r="N13" i="1" s="1"/>
  <c r="I13" i="1"/>
  <c r="G13" i="1"/>
  <c r="F13" i="1"/>
  <c r="E13" i="1"/>
  <c r="D13" i="1"/>
  <c r="C13" i="1"/>
  <c r="AI12" i="1"/>
  <c r="AE12" i="1"/>
  <c r="X12" i="1"/>
  <c r="Z12" i="1" s="1"/>
  <c r="U12" i="1"/>
  <c r="S12" i="1"/>
  <c r="Q12" i="1"/>
  <c r="P12" i="1"/>
  <c r="R12" i="1" s="1"/>
  <c r="K12" i="1"/>
  <c r="J12" i="1"/>
  <c r="N12" i="1" s="1"/>
  <c r="I12" i="1"/>
  <c r="G12" i="1"/>
  <c r="F12" i="1"/>
  <c r="E12" i="1"/>
  <c r="D12" i="1"/>
  <c r="C12" i="1"/>
  <c r="AI11" i="1"/>
  <c r="AE11" i="1"/>
  <c r="X11" i="1"/>
  <c r="Z11" i="1" s="1"/>
  <c r="U11" i="1"/>
  <c r="S11" i="1"/>
  <c r="Q11" i="1"/>
  <c r="P11" i="1"/>
  <c r="R11" i="1" s="1"/>
  <c r="K11" i="1"/>
  <c r="J11" i="1"/>
  <c r="N11" i="1" s="1"/>
  <c r="I11" i="1"/>
  <c r="O11" i="1" s="1"/>
  <c r="G11" i="1"/>
  <c r="F11" i="1"/>
  <c r="E11" i="1"/>
  <c r="D11" i="1"/>
  <c r="C11" i="1"/>
  <c r="AI10" i="1"/>
  <c r="AE10" i="1"/>
  <c r="X10" i="1"/>
  <c r="Z10" i="1" s="1"/>
  <c r="U10" i="1"/>
  <c r="S10" i="1"/>
  <c r="Q10" i="1"/>
  <c r="P10" i="1"/>
  <c r="R10" i="1" s="1"/>
  <c r="K10" i="1"/>
  <c r="J10" i="1"/>
  <c r="N10" i="1" s="1"/>
  <c r="I10" i="1"/>
  <c r="O10" i="1" s="1"/>
  <c r="G10" i="1"/>
  <c r="F10" i="1"/>
  <c r="E10" i="1"/>
  <c r="D10" i="1"/>
  <c r="C10" i="1"/>
  <c r="AI9" i="1"/>
  <c r="AE9" i="1"/>
  <c r="AE15" i="1" s="1"/>
  <c r="X9" i="1"/>
  <c r="Z9" i="1" s="1"/>
  <c r="U9" i="1"/>
  <c r="U15" i="1" s="1"/>
  <c r="S9" i="1"/>
  <c r="S15" i="1" s="1"/>
  <c r="Q9" i="1"/>
  <c r="P9" i="1"/>
  <c r="R9" i="1" s="1"/>
  <c r="K9" i="1"/>
  <c r="K15" i="1" s="1"/>
  <c r="J9" i="1"/>
  <c r="N9" i="1" s="1"/>
  <c r="I9" i="1"/>
  <c r="O9" i="1" s="1"/>
  <c r="G9" i="1"/>
  <c r="G15" i="1" s="1"/>
  <c r="F9" i="1"/>
  <c r="E9" i="1"/>
  <c r="D9" i="1"/>
  <c r="C9" i="1"/>
  <c r="E4" i="1"/>
  <c r="B3" i="1"/>
  <c r="R15" i="1" l="1"/>
  <c r="Z15" i="1"/>
  <c r="AG13" i="1"/>
  <c r="N15" i="1"/>
  <c r="AG12" i="1"/>
  <c r="O12" i="1"/>
  <c r="O15" i="1" s="1"/>
  <c r="O13" i="1"/>
  <c r="AG9" i="1"/>
  <c r="AG10" i="1"/>
  <c r="AG11" i="1"/>
  <c r="I15" i="1"/>
  <c r="J15" i="1"/>
  <c r="AG15" i="1" l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tc={A1D7996C-D682-4210-A2AA-4E24BFC81B09}</author>
    <author>tc={7DEE87A4-B198-44CF-8CDC-8471893ADF39}</author>
    <author>tc={D3BB372F-EB12-47C9-9A7B-0F23E0796A4D}</author>
    <author>tc={9C352420-78F7-4A96-B103-8C296B3F3CDB}</author>
    <author>tc={FEFE4448-28AF-4CAA-9616-5B392B0FD1B3}</author>
    <author>tc={B4BC41FA-FA9C-4BDF-8B39-63D91775174D}</author>
  </authors>
  <commentList>
    <comment ref="J8" authorId="0" shapeId="0" xr:uid="{A1D7996C-D682-4210-A2AA-4E24BFC81B0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7DEE87A4-B198-44CF-8CDC-8471893ADF3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D3BB372F-EB12-47C9-9A7B-0F23E0796A4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9C352420-78F7-4A96-B103-8C296B3F3C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FEFE4448-28AF-4CAA-9616-5B392B0FD1B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B4BC41FA-FA9C-4BDF-8B39-63D91775174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<sst xmlns="http://schemas.openxmlformats.org/spreadsheetml/2006/main" count="73" uniqueCount="51">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</sst>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F648C6B1-0797-4F96-965B-08F609D3C3F1}"/>
    <cellStyle name="Normal 4" xfId="3" xr:uid="{49AEA3F8-C280-420B-B7D7-F7D0AD13D2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.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 t="str">
            <v>FESC137266</v>
          </cell>
          <cell r="B3" t="str">
            <v>FESC137266</v>
          </cell>
          <cell r="C3">
            <v>44217</v>
          </cell>
          <cell r="D3">
            <v>44239</v>
          </cell>
          <cell r="F3">
            <v>60000</v>
          </cell>
          <cell r="G3" t="str">
            <v>EN REVISIÓN ADRES</v>
          </cell>
          <cell r="J3">
            <v>60000</v>
          </cell>
          <cell r="K3">
            <v>0</v>
          </cell>
          <cell r="Q3">
            <v>0</v>
          </cell>
        </row>
        <row r="4">
          <cell r="A4" t="str">
            <v>FESC138764</v>
          </cell>
          <cell r="B4" t="str">
            <v>FESC138764</v>
          </cell>
          <cell r="C4">
            <v>44227</v>
          </cell>
          <cell r="D4">
            <v>44239</v>
          </cell>
          <cell r="F4">
            <v>60000</v>
          </cell>
          <cell r="G4" t="str">
            <v>EN REVISIÓN ADRES</v>
          </cell>
          <cell r="J4">
            <v>60000</v>
          </cell>
          <cell r="K4">
            <v>0</v>
          </cell>
          <cell r="Q4">
            <v>0</v>
          </cell>
        </row>
        <row r="5">
          <cell r="A5" t="str">
            <v>FESC149283</v>
          </cell>
          <cell r="B5" t="str">
            <v>FESC149283</v>
          </cell>
          <cell r="C5">
            <v>44292</v>
          </cell>
          <cell r="D5">
            <v>44342</v>
          </cell>
          <cell r="F5">
            <v>259233</v>
          </cell>
          <cell r="G5" t="str">
            <v>CANCELADO</v>
          </cell>
          <cell r="J5">
            <v>0</v>
          </cell>
          <cell r="K5">
            <v>0</v>
          </cell>
          <cell r="Q5">
            <v>259233</v>
          </cell>
        </row>
        <row r="6">
          <cell r="A6" t="str">
            <v>FESC158163</v>
          </cell>
          <cell r="B6" t="str">
            <v>FESC158163</v>
          </cell>
          <cell r="C6">
            <v>44339</v>
          </cell>
          <cell r="D6">
            <v>44365</v>
          </cell>
          <cell r="F6">
            <v>168081</v>
          </cell>
          <cell r="G6" t="str">
            <v>DEVUELTA</v>
          </cell>
          <cell r="J6">
            <v>0</v>
          </cell>
          <cell r="K6">
            <v>168081</v>
          </cell>
          <cell r="Q6">
            <v>0</v>
          </cell>
        </row>
        <row r="7">
          <cell r="A7" t="str">
            <v>FESC159113</v>
          </cell>
          <cell r="B7" t="str">
            <v>FESC159113</v>
          </cell>
          <cell r="C7">
            <v>44344</v>
          </cell>
          <cell r="D7">
            <v>44365</v>
          </cell>
          <cell r="F7">
            <v>1069761</v>
          </cell>
          <cell r="G7" t="str">
            <v>DEVUELTA</v>
          </cell>
          <cell r="J7">
            <v>0</v>
          </cell>
          <cell r="K7">
            <v>1069761</v>
          </cell>
          <cell r="Q7">
            <v>0</v>
          </cell>
        </row>
        <row r="8">
          <cell r="A8" t="str">
            <v>FESC163878</v>
          </cell>
          <cell r="B8" t="str">
            <v>FESC163878</v>
          </cell>
          <cell r="C8">
            <v>44376</v>
          </cell>
          <cell r="D8">
            <v>44383</v>
          </cell>
          <cell r="F8">
            <v>1016804</v>
          </cell>
          <cell r="G8" t="str">
            <v>CANCELADO</v>
          </cell>
          <cell r="J8">
            <v>0</v>
          </cell>
          <cell r="K8">
            <v>0</v>
          </cell>
          <cell r="Q8">
            <v>1016804</v>
          </cell>
        </row>
      </sheetData>
      <sheetData sheetId="2"/>
      <sheetData sheetId="3">
        <row r="6">
          <cell r="H6" t="str">
            <v>SOCIEDAD CLINICA CASANARE LTDA</v>
          </cell>
        </row>
        <row r="9">
          <cell r="C9" t="str">
            <v>LUISA MATUTE ROMERO</v>
          </cell>
          <cell r="H9" t="str">
            <v>JESSIKA KATHERINE PATIÑO</v>
          </cell>
        </row>
        <row r="16">
          <cell r="F16">
            <v>44377</v>
          </cell>
        </row>
        <row r="19918">
          <cell r="F19918">
            <v>44432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EAF41400-AB77-41B3-8B39-905795E57B0F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EAF41400-AB77-41B3-8B39-905795E57B0F}" id="{A1D7996C-D682-4210-A2AA-4E24BFC81B09}">
    <text>SUAMTORIA DE GIRO DIRECTO Y ESFUERZO PROPIO</text>
  </threadedComment>
  <threadedComment ref="K8" dT="2020-08-04T16:00:44.11" personId="{EAF41400-AB77-41B3-8B39-905795E57B0F}" id="{7DEE87A4-B198-44CF-8CDC-8471893ADF39}">
    <text>SUMATORIA DE PAGOS (DESCUENTOS ,TESORERIA,EMBARGOS)</text>
  </threadedComment>
  <threadedComment ref="R8" dT="2020-08-04T15:59:07.94" personId="{EAF41400-AB77-41B3-8B39-905795E57B0F}" id="{D3BB372F-EB12-47C9-9A7B-0F23E0796A4D}">
    <text>SUMATORIA DE VALORES (PRESCRITAS SALDO DE FACTURAS DE CONTRATO LIQUIDADOS Y OTROS CONCEPTOS (N/A NO RADICADAS)</text>
  </threadedComment>
  <threadedComment ref="X8" dT="2020-08-04T15:55:33.73" personId="{EAF41400-AB77-41B3-8B39-905795E57B0F}" id="{9C352420-78F7-4A96-B103-8C296B3F3CDB}">
    <text>SUMATORIA DE LOS VALORES DE GLOSAS LEGALIZADAS Y GLOSAS POR CONCILIAR</text>
  </threadedComment>
  <threadedComment ref="AC8" dT="2020-08-04T15:56:24.52" personId="{EAF41400-AB77-41B3-8B39-905795E57B0F}" id="{FEFE4448-28AF-4CAA-9616-5B392B0FD1B3}">
    <text>VALRO INDIVIDUAL DE LA GLOSAS LEGALIZADA</text>
  </threadedComment>
  <threadedComment ref="AE8" dT="2020-08-04T15:56:04.49" personId="{EAF41400-AB77-41B3-8B39-905795E57B0F}" id="{B4BC41FA-FA9C-4BDF-8B39-63D91775174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F2A94-AB7C-45CB-BC16-5D2FEC651DA3}">
  <dimension ref="A1:AK23"/>
  <sheetViews>
    <sheetView tabSelected="1" topLeftCell="A2" zoomScale="70" zoomScaleNormal="70" workbookViewId="0">
      <selection activeCell="L14" sqref="L14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0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+[1]ACTA!H6</f>
        <v>SOCIEDAD CLINICA CASANARE LTDA</v>
      </c>
    </row>
    <row r="4" spans="1:37" x14ac:dyDescent="0.25">
      <c r="A4" s="1" t="s">
        <v>4</v>
      </c>
      <c r="E4" s="4">
        <f>+[1]ACTA!F16</f>
        <v>44377</v>
      </c>
    </row>
    <row r="5" spans="1:37" x14ac:dyDescent="0.25">
      <c r="A5" s="1" t="s">
        <v>5</v>
      </c>
      <c r="E5" s="4">
        <f ca="1">+[1]ACTA!F19918</f>
        <v>44432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FESC137266</v>
      </c>
      <c r="D9" s="23" t="str">
        <f>+[1]DEPURADO!B3</f>
        <v>FESC137266</v>
      </c>
      <c r="E9" s="25">
        <f>+[1]DEPURADO!C3</f>
        <v>44217</v>
      </c>
      <c r="F9" s="26">
        <f>+IF([1]DEPURADO!D3&gt;1,[1]DEPURADO!D3," ")</f>
        <v>44239</v>
      </c>
      <c r="G9" s="27">
        <f>[1]DEPURADO!F3</f>
        <v>60000</v>
      </c>
      <c r="H9" s="28">
        <v>0</v>
      </c>
      <c r="I9" s="28">
        <f>+[1]DEPURADO!N3+[1]DEPURADO!O3</f>
        <v>0</v>
      </c>
      <c r="J9" s="28">
        <f>+[1]DEPURADO!S3</f>
        <v>0</v>
      </c>
      <c r="K9" s="29">
        <f>+[1]DEPURADO!Q3+[1]DEPURADO!R3</f>
        <v>0</v>
      </c>
      <c r="L9" s="28">
        <v>0</v>
      </c>
      <c r="M9" s="28">
        <v>0</v>
      </c>
      <c r="N9" s="28">
        <f>+SUM(J9:M9)</f>
        <v>0</v>
      </c>
      <c r="O9" s="28">
        <f>+G9-I9-N9</f>
        <v>60000</v>
      </c>
      <c r="P9" s="24" t="str">
        <f>IF([1]DEPURADO!I3&gt;1,0,[1]DEPURADO!B3)</f>
        <v>FESC137266</v>
      </c>
      <c r="Q9" s="30">
        <f>+IF(P9&gt;0,G9,0)</f>
        <v>60000</v>
      </c>
      <c r="R9" s="31">
        <f>IF(P9=0,G9,0)</f>
        <v>0</v>
      </c>
      <c r="S9" s="31">
        <f>+[1]DEPURADO!K3</f>
        <v>0</v>
      </c>
      <c r="T9" s="23" t="s">
        <v>45</v>
      </c>
      <c r="U9" s="31">
        <f>+[1]DEPURADO!J3</f>
        <v>60000</v>
      </c>
      <c r="V9" s="30"/>
      <c r="W9" s="23" t="s">
        <v>45</v>
      </c>
      <c r="X9" s="31">
        <f>+[1]DEPURADO!L3+[1]DEPURADO!M3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+[1]DEPURADO!L3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EN REVISIÓN ADRES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tr">
        <f>+[1]DEPURADO!A4</f>
        <v>FESC138764</v>
      </c>
      <c r="D10" s="23" t="str">
        <f>+[1]DEPURADO!B4</f>
        <v>FESC138764</v>
      </c>
      <c r="E10" s="25">
        <f>+[1]DEPURADO!C4</f>
        <v>44227</v>
      </c>
      <c r="F10" s="26">
        <f>+IF([1]DEPURADO!D4&gt;1,[1]DEPURADO!D4," ")</f>
        <v>44239</v>
      </c>
      <c r="G10" s="27">
        <f>[1]DEPURADO!F4</f>
        <v>60000</v>
      </c>
      <c r="H10" s="28">
        <v>0</v>
      </c>
      <c r="I10" s="28">
        <f>+[1]DEPURADO!N4+[1]DEPURADO!O4</f>
        <v>0</v>
      </c>
      <c r="J10" s="28">
        <f>+[1]DEPURADO!S4</f>
        <v>0</v>
      </c>
      <c r="K10" s="29">
        <f>+[1]DEPURADO!Q4+[1]DEPURADO!R4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60000</v>
      </c>
      <c r="P10" s="24" t="str">
        <f>IF([1]DEPURADO!I4&gt;1,0,[1]DEPURADO!B4)</f>
        <v>FESC138764</v>
      </c>
      <c r="Q10" s="30">
        <f>+IF(P10&gt;0,G10,0)</f>
        <v>60000</v>
      </c>
      <c r="R10" s="31">
        <f>IF(P10=0,G10,0)</f>
        <v>0</v>
      </c>
      <c r="S10" s="31">
        <f>+[1]DEPURADO!K4</f>
        <v>0</v>
      </c>
      <c r="T10" s="23" t="s">
        <v>45</v>
      </c>
      <c r="U10" s="31">
        <f>+[1]DEPURADO!J4</f>
        <v>60000</v>
      </c>
      <c r="V10" s="30"/>
      <c r="W10" s="23" t="s">
        <v>45</v>
      </c>
      <c r="X10" s="31">
        <f>+[1]DEPURADO!L4+[1]DEPURADO!M4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+[1]DEPURADO!L4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EN REVISIÓN ADRES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tr">
        <f>+[1]DEPURADO!A5</f>
        <v>FESC149283</v>
      </c>
      <c r="D11" s="23" t="str">
        <f>+[1]DEPURADO!B5</f>
        <v>FESC149283</v>
      </c>
      <c r="E11" s="25">
        <f>+[1]DEPURADO!C5</f>
        <v>44292</v>
      </c>
      <c r="F11" s="26">
        <f>+IF([1]DEPURADO!D5&gt;1,[1]DEPURADO!D5," ")</f>
        <v>44342</v>
      </c>
      <c r="G11" s="27">
        <f>[1]DEPURADO!F5</f>
        <v>259233</v>
      </c>
      <c r="H11" s="28">
        <v>0</v>
      </c>
      <c r="I11" s="28">
        <f>+[1]DEPURADO!N5+[1]DEPURADO!O5</f>
        <v>0</v>
      </c>
      <c r="J11" s="28">
        <f>+[1]DEPURADO!S5</f>
        <v>0</v>
      </c>
      <c r="K11" s="29">
        <f>+[1]DEPURADO!Q5+[1]DEPURADO!R5</f>
        <v>259233</v>
      </c>
      <c r="L11" s="28">
        <v>0</v>
      </c>
      <c r="M11" s="28">
        <v>0</v>
      </c>
      <c r="N11" s="28">
        <f>+SUM(J11:M11)</f>
        <v>259233</v>
      </c>
      <c r="O11" s="28">
        <f>+G11-I11-N11</f>
        <v>0</v>
      </c>
      <c r="P11" s="24" t="str">
        <f>IF([1]DEPURADO!I5&gt;1,0,[1]DEPURADO!B5)</f>
        <v>FESC149283</v>
      </c>
      <c r="Q11" s="30">
        <f>+IF(P11&gt;0,G11,0)</f>
        <v>259233</v>
      </c>
      <c r="R11" s="31">
        <f>IF(P11=0,G11,0)</f>
        <v>0</v>
      </c>
      <c r="S11" s="31">
        <f>+[1]DEPURADO!K5</f>
        <v>0</v>
      </c>
      <c r="T11" s="23" t="s">
        <v>45</v>
      </c>
      <c r="U11" s="31">
        <f>+[1]DEPURADO!J5</f>
        <v>0</v>
      </c>
      <c r="V11" s="30"/>
      <c r="W11" s="23" t="s">
        <v>45</v>
      </c>
      <c r="X11" s="31">
        <f>+[1]DEPURADO!L5+[1]DEPURADO!M5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+[1]DEPURADO!L5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CANCELADO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tr">
        <f>+[1]DEPURADO!A6</f>
        <v>FESC158163</v>
      </c>
      <c r="D12" s="23" t="str">
        <f>+[1]DEPURADO!B6</f>
        <v>FESC158163</v>
      </c>
      <c r="E12" s="25">
        <f>+[1]DEPURADO!C6</f>
        <v>44339</v>
      </c>
      <c r="F12" s="26">
        <f>+IF([1]DEPURADO!D6&gt;1,[1]DEPURADO!D6," ")</f>
        <v>44365</v>
      </c>
      <c r="G12" s="27">
        <f>[1]DEPURADO!F6</f>
        <v>168081</v>
      </c>
      <c r="H12" s="28">
        <v>0</v>
      </c>
      <c r="I12" s="28">
        <f>+[1]DEPURADO!N6+[1]DEPURADO!O6</f>
        <v>0</v>
      </c>
      <c r="J12" s="28">
        <f>+[1]DEPURADO!S6</f>
        <v>0</v>
      </c>
      <c r="K12" s="29">
        <f>+[1]DEPURADO!Q6+[1]DEPURADO!R6</f>
        <v>0</v>
      </c>
      <c r="L12" s="28">
        <v>0</v>
      </c>
      <c r="M12" s="28">
        <v>0</v>
      </c>
      <c r="N12" s="28">
        <f>+SUM(J12:M12)</f>
        <v>0</v>
      </c>
      <c r="O12" s="28">
        <f>+G12-I12-N12</f>
        <v>168081</v>
      </c>
      <c r="P12" s="24" t="str">
        <f>IF([1]DEPURADO!I6&gt;1,0,[1]DEPURADO!B6)</f>
        <v>FESC158163</v>
      </c>
      <c r="Q12" s="30">
        <f>+IF(P12&gt;0,G12,0)</f>
        <v>168081</v>
      </c>
      <c r="R12" s="31">
        <f>IF(P12=0,G12,0)</f>
        <v>0</v>
      </c>
      <c r="S12" s="31">
        <f>+[1]DEPURADO!K6</f>
        <v>168081</v>
      </c>
      <c r="T12" s="23" t="s">
        <v>45</v>
      </c>
      <c r="U12" s="31">
        <f>+[1]DEPURADO!J6</f>
        <v>0</v>
      </c>
      <c r="V12" s="30"/>
      <c r="W12" s="23" t="s">
        <v>45</v>
      </c>
      <c r="X12" s="31">
        <f>+[1]DEPURADO!L6+[1]DEPURADO!M6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+[1]DEPURADO!L6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DEVUELTA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tr">
        <f>+[1]DEPURADO!A7</f>
        <v>FESC159113</v>
      </c>
      <c r="D13" s="23" t="str">
        <f>+[1]DEPURADO!B7</f>
        <v>FESC159113</v>
      </c>
      <c r="E13" s="25">
        <f>+[1]DEPURADO!C7</f>
        <v>44344</v>
      </c>
      <c r="F13" s="26">
        <f>+IF([1]DEPURADO!D7&gt;1,[1]DEPURADO!D7," ")</f>
        <v>44365</v>
      </c>
      <c r="G13" s="27">
        <f>[1]DEPURADO!F7</f>
        <v>1069761</v>
      </c>
      <c r="H13" s="28">
        <v>0</v>
      </c>
      <c r="I13" s="28">
        <f>+[1]DEPURADO!N7+[1]DEPURADO!O7</f>
        <v>0</v>
      </c>
      <c r="J13" s="28">
        <f>+[1]DEPURADO!S7</f>
        <v>0</v>
      </c>
      <c r="K13" s="29">
        <f>+[1]DEPURADO!Q7+[1]DEPURADO!R7</f>
        <v>0</v>
      </c>
      <c r="L13" s="28">
        <v>0</v>
      </c>
      <c r="M13" s="28">
        <v>0</v>
      </c>
      <c r="N13" s="28">
        <f t="shared" ref="N13:N14" si="0">+SUM(J13:M13)</f>
        <v>0</v>
      </c>
      <c r="O13" s="28">
        <f t="shared" ref="O13:O14" si="1">+G13-I13-N13</f>
        <v>1069761</v>
      </c>
      <c r="P13" s="24" t="str">
        <f>IF([1]DEPURADO!I7&gt;1,0,[1]DEPURADO!B7)</f>
        <v>FESC159113</v>
      </c>
      <c r="Q13" s="30">
        <f t="shared" ref="Q13:Q14" si="2">+IF(P13&gt;0,G13,0)</f>
        <v>1069761</v>
      </c>
      <c r="R13" s="31">
        <f t="shared" ref="R13:R14" si="3">IF(P13=0,G13,0)</f>
        <v>0</v>
      </c>
      <c r="S13" s="31">
        <f>+[1]DEPURADO!K7</f>
        <v>1069761</v>
      </c>
      <c r="T13" s="23" t="s">
        <v>45</v>
      </c>
      <c r="U13" s="31">
        <f>+[1]DEPURADO!J7</f>
        <v>0</v>
      </c>
      <c r="V13" s="30"/>
      <c r="W13" s="23" t="s">
        <v>45</v>
      </c>
      <c r="X13" s="31">
        <f>+[1]DEPURADO!L7+[1]DEPURADO!M7</f>
        <v>0</v>
      </c>
      <c r="Y13" s="23" t="s">
        <v>45</v>
      </c>
      <c r="Z13" s="31">
        <f t="shared" ref="Z13:Z14" si="4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+[1]DEPURADO!L7</f>
        <v>0</v>
      </c>
      <c r="AF13" s="30">
        <v>0</v>
      </c>
      <c r="AG13" s="30">
        <f t="shared" ref="AG13:AG14" si="5">+G13-I13-N13-R13-Z13-AC13-AE13-S13-U13</f>
        <v>0</v>
      </c>
      <c r="AH13" s="30">
        <v>0</v>
      </c>
      <c r="AI13" s="30" t="str">
        <f>+[1]DEPURADO!G7</f>
        <v>DEVUELTA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tr">
        <f>+[1]DEPURADO!A8</f>
        <v>FESC163878</v>
      </c>
      <c r="D14" s="23" t="str">
        <f>+[1]DEPURADO!B8</f>
        <v>FESC163878</v>
      </c>
      <c r="E14" s="25">
        <f>+[1]DEPURADO!C8</f>
        <v>44376</v>
      </c>
      <c r="F14" s="26">
        <f>+IF([1]DEPURADO!D8&gt;1,[1]DEPURADO!D8," ")</f>
        <v>44383</v>
      </c>
      <c r="G14" s="27">
        <f>[1]DEPURADO!F8</f>
        <v>1016804</v>
      </c>
      <c r="H14" s="28">
        <v>0</v>
      </c>
      <c r="I14" s="28">
        <f>+[1]DEPURADO!N8+[1]DEPURADO!O8</f>
        <v>0</v>
      </c>
      <c r="J14" s="28">
        <f>+[1]DEPURADO!S8</f>
        <v>0</v>
      </c>
      <c r="K14" s="29">
        <f>+[1]DEPURADO!Q8+[1]DEPURADO!R8</f>
        <v>1016804</v>
      </c>
      <c r="L14" s="28">
        <v>0</v>
      </c>
      <c r="M14" s="28">
        <v>0</v>
      </c>
      <c r="N14" s="28">
        <f t="shared" si="0"/>
        <v>1016804</v>
      </c>
      <c r="O14" s="28">
        <f t="shared" si="1"/>
        <v>0</v>
      </c>
      <c r="P14" s="24" t="str">
        <f>IF([1]DEPURADO!I8&gt;1,0,[1]DEPURADO!B8)</f>
        <v>FESC163878</v>
      </c>
      <c r="Q14" s="30">
        <f t="shared" si="2"/>
        <v>1016804</v>
      </c>
      <c r="R14" s="31">
        <f t="shared" si="3"/>
        <v>0</v>
      </c>
      <c r="S14" s="31">
        <f>+[1]DEPURADO!K8</f>
        <v>0</v>
      </c>
      <c r="T14" s="23" t="s">
        <v>45</v>
      </c>
      <c r="U14" s="31">
        <f>+[1]DEPURADO!J8</f>
        <v>0</v>
      </c>
      <c r="V14" s="30"/>
      <c r="W14" s="23" t="s">
        <v>45</v>
      </c>
      <c r="X14" s="31">
        <f>+[1]DEPURADO!L8+[1]DEPURADO!M8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+[1]DEPURADO!L8</f>
        <v>0</v>
      </c>
      <c r="AF14" s="30">
        <v>0</v>
      </c>
      <c r="AG14" s="30">
        <f t="shared" si="5"/>
        <v>0</v>
      </c>
      <c r="AH14" s="30">
        <v>0</v>
      </c>
      <c r="AI14" s="30" t="str">
        <f>+[1]DEPURADO!G8</f>
        <v>CANCELADO</v>
      </c>
      <c r="AJ14" s="32"/>
      <c r="AK14" s="33"/>
    </row>
    <row r="15" spans="1:37" x14ac:dyDescent="0.25">
      <c r="A15" s="35" t="s">
        <v>46</v>
      </c>
      <c r="B15" s="35"/>
      <c r="C15" s="35"/>
      <c r="D15" s="35"/>
      <c r="E15" s="35"/>
      <c r="F15" s="35"/>
      <c r="G15" s="36">
        <f>SUM(G9:G14)</f>
        <v>2633879</v>
      </c>
      <c r="H15" s="36">
        <f>SUM(H9:H14)</f>
        <v>0</v>
      </c>
      <c r="I15" s="36">
        <f>SUM(I9:I14)</f>
        <v>0</v>
      </c>
      <c r="J15" s="36">
        <f>SUM(J9:J14)</f>
        <v>0</v>
      </c>
      <c r="K15" s="36">
        <f>SUM(K9:K14)</f>
        <v>1276037</v>
      </c>
      <c r="L15" s="36">
        <f>SUM(L9:L14)</f>
        <v>0</v>
      </c>
      <c r="M15" s="36">
        <f>SUM(M9:M14)</f>
        <v>0</v>
      </c>
      <c r="N15" s="36">
        <f>SUM(N9:N14)</f>
        <v>1276037</v>
      </c>
      <c r="O15" s="36">
        <f>SUM(O9:O14)</f>
        <v>1357842</v>
      </c>
      <c r="P15" s="36"/>
      <c r="Q15" s="36">
        <f>SUM(Q9:Q14)</f>
        <v>2633879</v>
      </c>
      <c r="R15" s="36">
        <f>SUM(R9:R14)</f>
        <v>0</v>
      </c>
      <c r="S15" s="36">
        <f>SUM(S9:S14)</f>
        <v>1237842</v>
      </c>
      <c r="T15" s="37"/>
      <c r="U15" s="36">
        <f>SUM(U9:U14)</f>
        <v>120000</v>
      </c>
      <c r="V15" s="37"/>
      <c r="W15" s="37"/>
      <c r="X15" s="36">
        <f>SUM(X9:X14)</f>
        <v>0</v>
      </c>
      <c r="Y15" s="37"/>
      <c r="Z15" s="36">
        <f>SUM(Z9:Z14)</f>
        <v>0</v>
      </c>
      <c r="AA15" s="36">
        <f>SUM(AA9:AA14)</f>
        <v>0</v>
      </c>
      <c r="AB15" s="36">
        <f>SUM(AB9:AB14)</f>
        <v>0</v>
      </c>
      <c r="AC15" s="36">
        <f>SUM(AC9:AC14)</f>
        <v>0</v>
      </c>
      <c r="AD15" s="36">
        <f>SUM(AD9:AD14)</f>
        <v>0</v>
      </c>
      <c r="AE15" s="36">
        <f>SUM(AE9:AE14)</f>
        <v>0</v>
      </c>
      <c r="AF15" s="36">
        <f>SUM(AF9:AF14)</f>
        <v>0</v>
      </c>
      <c r="AG15" s="36">
        <f>SUM(AG9:AG14)</f>
        <v>0</v>
      </c>
      <c r="AH15" s="38"/>
    </row>
    <row r="18" spans="2:5" x14ac:dyDescent="0.25">
      <c r="B18" s="39" t="s">
        <v>47</v>
      </c>
      <c r="C18" s="40"/>
      <c r="D18" s="41"/>
      <c r="E18" s="40"/>
    </row>
    <row r="19" spans="2:5" x14ac:dyDescent="0.25">
      <c r="B19" s="40"/>
      <c r="C19" s="41"/>
      <c r="D19" s="40"/>
      <c r="E19" s="40"/>
    </row>
    <row r="20" spans="2:5" x14ac:dyDescent="0.25">
      <c r="B20" s="39" t="s">
        <v>48</v>
      </c>
      <c r="C20" s="40"/>
      <c r="D20" s="42" t="str">
        <f>+[1]ACTA!C9</f>
        <v>LUISA MATUTE ROMERO</v>
      </c>
      <c r="E20" s="40"/>
    </row>
    <row r="21" spans="2:5" x14ac:dyDescent="0.25">
      <c r="B21" s="39" t="s">
        <v>49</v>
      </c>
      <c r="C21" s="40"/>
      <c r="D21" s="43">
        <f ca="1">TODAY()</f>
        <v>44432</v>
      </c>
      <c r="E21" s="40"/>
    </row>
    <row r="23" spans="2:5" x14ac:dyDescent="0.25">
      <c r="B23" s="39" t="s">
        <v>50</v>
      </c>
      <c r="D23" t="str">
        <f>+[1]ACTA!H9</f>
        <v>JESSIKA KATHERINE PATIÑO</v>
      </c>
    </row>
  </sheetData>
  <mergeCells count="3">
    <mergeCell ref="A7:O7"/>
    <mergeCell ref="P7:AG7"/>
    <mergeCell ref="A15:F15"/>
  </mergeCells>
  <dataValidations count="2">
    <dataValidation type="custom" allowBlank="1" showInputMessage="1" showErrorMessage="1" sqref="AG9:AG14 F9:F14 L9:O14 X9:X14 AE9:AE14 AI9:AI14 Z9:Z14 Q9:Q14" xr:uid="{F55819A9-FFFE-41F8-BEBA-0A82FB36F714}">
      <formula1>0</formula1>
    </dataValidation>
    <dataValidation type="custom" allowBlank="1" showInputMessage="1" showErrorMessage="1" sqref="M6" xr:uid="{FFA2A5C6-1BC3-425C-B2DF-D0641EF0B30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2021-08-24T20:19:42Z</dcterms:created>
  <dcterms:modified xsi:type="dcterms:W3CDTF">2021-08-24T20:19:57Z</dcterms:modified>
</cp:coreProperties>
</file>