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ute\OneDrive - Mutual Ser E.P.S\PROCESO CONCILIACION CARTERA 2021\2021\AGOSTO\11- ESE HOSPITAL SANTA LUCIA NIT 890980181\"/>
    </mc:Choice>
  </mc:AlternateContent>
  <xr:revisionPtr revIDLastSave="0" documentId="8_{0194BD53-D228-4E48-A080-52CFB459D895}" xr6:coauthVersionLast="47" xr6:coauthVersionMax="47" xr10:uidLastSave="{00000000-0000-0000-0000-000000000000}"/>
  <bookViews>
    <workbookView xWindow="-120" yWindow="-120" windowWidth="20730" windowHeight="11160" xr2:uid="{12840855-F8CF-406A-AE12-B14507E027BD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D23" i="1"/>
  <c r="D22" i="1"/>
  <c r="AF17" i="1"/>
  <c r="AD17" i="1"/>
  <c r="AC17" i="1"/>
  <c r="AB17" i="1"/>
  <c r="AA17" i="1"/>
  <c r="S17" i="1"/>
  <c r="M17" i="1"/>
  <c r="L17" i="1"/>
  <c r="J17" i="1"/>
  <c r="H17" i="1"/>
  <c r="AI16" i="1"/>
  <c r="AE16" i="1"/>
  <c r="X16" i="1"/>
  <c r="Z16" i="1" s="1"/>
  <c r="U16" i="1"/>
  <c r="S16" i="1"/>
  <c r="Q16" i="1"/>
  <c r="P16" i="1"/>
  <c r="K16" i="1"/>
  <c r="N16" i="1" s="1"/>
  <c r="J16" i="1"/>
  <c r="I16" i="1"/>
  <c r="G16" i="1"/>
  <c r="R16" i="1" s="1"/>
  <c r="F16" i="1"/>
  <c r="E16" i="1"/>
  <c r="D16" i="1"/>
  <c r="C16" i="1"/>
  <c r="AI15" i="1"/>
  <c r="AE15" i="1"/>
  <c r="X15" i="1"/>
  <c r="Z15" i="1" s="1"/>
  <c r="U15" i="1"/>
  <c r="S15" i="1"/>
  <c r="Q15" i="1"/>
  <c r="P15" i="1"/>
  <c r="K15" i="1"/>
  <c r="N15" i="1" s="1"/>
  <c r="J15" i="1"/>
  <c r="I15" i="1"/>
  <c r="G15" i="1"/>
  <c r="R15" i="1" s="1"/>
  <c r="F15" i="1"/>
  <c r="E15" i="1"/>
  <c r="D15" i="1"/>
  <c r="C15" i="1"/>
  <c r="AI14" i="1"/>
  <c r="AE14" i="1"/>
  <c r="X14" i="1"/>
  <c r="Z14" i="1" s="1"/>
  <c r="U14" i="1"/>
  <c r="S14" i="1"/>
  <c r="Q14" i="1"/>
  <c r="P14" i="1"/>
  <c r="K14" i="1"/>
  <c r="N14" i="1" s="1"/>
  <c r="J14" i="1"/>
  <c r="I14" i="1"/>
  <c r="G14" i="1"/>
  <c r="R14" i="1" s="1"/>
  <c r="F14" i="1"/>
  <c r="E14" i="1"/>
  <c r="D14" i="1"/>
  <c r="C14" i="1"/>
  <c r="AI13" i="1"/>
  <c r="AE13" i="1"/>
  <c r="X13" i="1"/>
  <c r="Z13" i="1" s="1"/>
  <c r="U13" i="1"/>
  <c r="S13" i="1"/>
  <c r="Q13" i="1"/>
  <c r="P13" i="1"/>
  <c r="K13" i="1"/>
  <c r="N13" i="1" s="1"/>
  <c r="J13" i="1"/>
  <c r="I13" i="1"/>
  <c r="G13" i="1"/>
  <c r="R13" i="1" s="1"/>
  <c r="F13" i="1"/>
  <c r="E13" i="1"/>
  <c r="D13" i="1"/>
  <c r="C13" i="1"/>
  <c r="AI12" i="1"/>
  <c r="AE12" i="1"/>
  <c r="X12" i="1"/>
  <c r="Z12" i="1" s="1"/>
  <c r="U12" i="1"/>
  <c r="S12" i="1"/>
  <c r="Q12" i="1"/>
  <c r="P12" i="1"/>
  <c r="K12" i="1"/>
  <c r="N12" i="1" s="1"/>
  <c r="J12" i="1"/>
  <c r="I12" i="1"/>
  <c r="G12" i="1"/>
  <c r="R12" i="1" s="1"/>
  <c r="F12" i="1"/>
  <c r="E12" i="1"/>
  <c r="D12" i="1"/>
  <c r="C12" i="1"/>
  <c r="AI11" i="1"/>
  <c r="AE11" i="1"/>
  <c r="X11" i="1"/>
  <c r="Z11" i="1" s="1"/>
  <c r="U11" i="1"/>
  <c r="S11" i="1"/>
  <c r="Q11" i="1"/>
  <c r="P11" i="1"/>
  <c r="K11" i="1"/>
  <c r="N11" i="1" s="1"/>
  <c r="J11" i="1"/>
  <c r="I11" i="1"/>
  <c r="G11" i="1"/>
  <c r="R11" i="1" s="1"/>
  <c r="F11" i="1"/>
  <c r="E11" i="1"/>
  <c r="D11" i="1"/>
  <c r="C11" i="1"/>
  <c r="AI10" i="1"/>
  <c r="AE10" i="1"/>
  <c r="X10" i="1"/>
  <c r="Z10" i="1" s="1"/>
  <c r="U10" i="1"/>
  <c r="S10" i="1"/>
  <c r="Q10" i="1"/>
  <c r="P10" i="1"/>
  <c r="K10" i="1"/>
  <c r="N10" i="1" s="1"/>
  <c r="J10" i="1"/>
  <c r="I10" i="1"/>
  <c r="G10" i="1"/>
  <c r="R10" i="1" s="1"/>
  <c r="F10" i="1"/>
  <c r="E10" i="1"/>
  <c r="D10" i="1"/>
  <c r="C10" i="1"/>
  <c r="AI9" i="1"/>
  <c r="AE9" i="1"/>
  <c r="AE17" i="1" s="1"/>
  <c r="X9" i="1"/>
  <c r="Z9" i="1" s="1"/>
  <c r="U9" i="1"/>
  <c r="U17" i="1" s="1"/>
  <c r="S9" i="1"/>
  <c r="Q9" i="1"/>
  <c r="Q17" i="1" s="1"/>
  <c r="P9" i="1"/>
  <c r="K9" i="1"/>
  <c r="K17" i="1" s="1"/>
  <c r="J9" i="1"/>
  <c r="I9" i="1"/>
  <c r="I17" i="1" s="1"/>
  <c r="G9" i="1"/>
  <c r="G17" i="1" s="1"/>
  <c r="F9" i="1"/>
  <c r="E9" i="1"/>
  <c r="D9" i="1"/>
  <c r="C9" i="1"/>
  <c r="E4" i="1"/>
  <c r="B3" i="1"/>
  <c r="Z17" i="1" l="1"/>
  <c r="O10" i="1"/>
  <c r="O11" i="1"/>
  <c r="O12" i="1"/>
  <c r="O13" i="1"/>
  <c r="O14" i="1"/>
  <c r="O15" i="1"/>
  <c r="O16" i="1"/>
  <c r="X17" i="1"/>
  <c r="AG10" i="1"/>
  <c r="AG11" i="1"/>
  <c r="AG12" i="1"/>
  <c r="AG13" i="1"/>
  <c r="AG14" i="1"/>
  <c r="AG15" i="1"/>
  <c r="AG16" i="1"/>
  <c r="N9" i="1"/>
  <c r="N17" i="1" s="1"/>
  <c r="R9" i="1"/>
  <c r="R17" i="1" s="1"/>
  <c r="AG9" i="1" l="1"/>
  <c r="AG17" i="1" s="1"/>
  <c r="O9" i="1"/>
  <c r="O17" i="1" s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tc={0E1F3909-7155-4D37-B43C-6DC8D85E47F2}</author>
    <author>tc={1A25DF32-22C7-4C47-9B0A-76B56BD8CB8F}</author>
    <author>tc={5F861D94-F972-44B0-BFB1-60A350600B2B}</author>
    <author>tc={5B9D4522-EB7E-407D-8BB5-D22B7605149D}</author>
    <author>tc={CE485F20-5AEB-4EF2-A3AF-52F68165D3E4}</author>
    <author>tc={738099C1-194D-4FDA-A054-AADFB88F1405}</author>
  </authors>
  <commentList>
    <comment ref="J8" authorId="0" shapeId="0" xr:uid="{0E1F3909-7155-4D37-B43C-6DC8D85E47F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A25DF32-22C7-4C47-9B0A-76B56BD8CB8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F861D94-F972-44B0-BFB1-60A350600B2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B9D4522-EB7E-407D-8BB5-D22B7605149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E485F20-5AEB-4EF2-A3AF-52F68165D3E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38099C1-194D-4FDA-A054-AADFB88F140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<sst xmlns="http://schemas.openxmlformats.org/spreadsheetml/2006/main" count="81" uniqueCount="51">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</sst>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B0CAB82D-4A52-4896-9652-BADBC6AD3F30}"/>
    <cellStyle name="Normal 4" xfId="3" xr:uid="{AEBFD2D5-0779-45CC-B1D2-28F2C5735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>
            <v>20783</v>
          </cell>
          <cell r="B3">
            <v>20783</v>
          </cell>
          <cell r="C3">
            <v>44012.629629629628</v>
          </cell>
          <cell r="D3">
            <v>44078.480555555558</v>
          </cell>
          <cell r="F3">
            <v>379800</v>
          </cell>
          <cell r="G3" t="str">
            <v>NO RADICADO</v>
          </cell>
          <cell r="I3">
            <v>379800</v>
          </cell>
        </row>
        <row r="4">
          <cell r="A4">
            <v>20784</v>
          </cell>
          <cell r="B4">
            <v>20784</v>
          </cell>
          <cell r="C4">
            <v>44012.633587962962</v>
          </cell>
          <cell r="D4">
            <v>44078.480555555558</v>
          </cell>
          <cell r="F4">
            <v>492050</v>
          </cell>
          <cell r="G4" t="str">
            <v>NO RADICADO</v>
          </cell>
          <cell r="I4">
            <v>492050</v>
          </cell>
        </row>
        <row r="5">
          <cell r="A5">
            <v>21008</v>
          </cell>
          <cell r="B5">
            <v>21008</v>
          </cell>
          <cell r="C5">
            <v>44074.631782407407</v>
          </cell>
          <cell r="D5">
            <v>44078.480555555558</v>
          </cell>
          <cell r="F5">
            <v>122670</v>
          </cell>
          <cell r="G5" t="str">
            <v>NO RADICADO</v>
          </cell>
          <cell r="I5">
            <v>122670</v>
          </cell>
        </row>
        <row r="6">
          <cell r="A6">
            <v>25282</v>
          </cell>
          <cell r="B6">
            <v>25282</v>
          </cell>
          <cell r="C6">
            <v>44232.314583333333</v>
          </cell>
          <cell r="D6">
            <v>44362.396724537037</v>
          </cell>
          <cell r="F6">
            <v>35100</v>
          </cell>
          <cell r="G6" t="str">
            <v>NO RADICADO</v>
          </cell>
          <cell r="I6">
            <v>35100</v>
          </cell>
        </row>
        <row r="7">
          <cell r="A7">
            <v>25347</v>
          </cell>
          <cell r="B7">
            <v>25347</v>
          </cell>
          <cell r="C7">
            <v>44258.327777777777</v>
          </cell>
          <cell r="D7">
            <v>44362.396724537037</v>
          </cell>
          <cell r="F7">
            <v>177700</v>
          </cell>
          <cell r="G7" t="str">
            <v>NO RADICADO</v>
          </cell>
          <cell r="I7">
            <v>177700</v>
          </cell>
        </row>
        <row r="8">
          <cell r="A8">
            <v>25726</v>
          </cell>
          <cell r="B8">
            <v>25726</v>
          </cell>
          <cell r="C8">
            <v>44323.586111111108</v>
          </cell>
          <cell r="D8">
            <v>44362.396724537037</v>
          </cell>
          <cell r="F8">
            <v>115700</v>
          </cell>
          <cell r="G8" t="str">
            <v>NO RADICADO</v>
          </cell>
          <cell r="I8">
            <v>115700</v>
          </cell>
        </row>
        <row r="9">
          <cell r="A9">
            <v>25727</v>
          </cell>
          <cell r="B9">
            <v>25727</v>
          </cell>
          <cell r="C9">
            <v>44323.586805555555</v>
          </cell>
          <cell r="D9">
            <v>44362.396736111114</v>
          </cell>
          <cell r="F9">
            <v>93400</v>
          </cell>
          <cell r="G9" t="str">
            <v>NO RADICADO</v>
          </cell>
          <cell r="I9">
            <v>93400</v>
          </cell>
        </row>
        <row r="10">
          <cell r="A10">
            <v>25729</v>
          </cell>
          <cell r="B10">
            <v>25729</v>
          </cell>
          <cell r="C10">
            <v>44323.600694444445</v>
          </cell>
          <cell r="D10">
            <v>44362.396736111114</v>
          </cell>
          <cell r="F10">
            <v>717300</v>
          </cell>
          <cell r="G10" t="str">
            <v>NO RADICADO</v>
          </cell>
          <cell r="I10">
            <v>717300</v>
          </cell>
        </row>
      </sheetData>
      <sheetData sheetId="2"/>
      <sheetData sheetId="3">
        <row r="6">
          <cell r="H6" t="str">
            <v>ESE HOSPITAL DE SANTA LUCIA</v>
          </cell>
        </row>
        <row r="9">
          <cell r="C9" t="str">
            <v>LUISA MATUTE ROMERO</v>
          </cell>
          <cell r="H9" t="str">
            <v>JOHN MARIO DIEZ MALDONADO</v>
          </cell>
        </row>
        <row r="16">
          <cell r="F16">
            <v>44377</v>
          </cell>
        </row>
        <row r="19920">
          <cell r="F19920">
            <v>44426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AA6FF8E-4151-4AA3-806F-95A0AFE414A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AA6FF8E-4151-4AA3-806F-95A0AFE414AB}" id="{0E1F3909-7155-4D37-B43C-6DC8D85E47F2}">
    <text>SUAMTORIA DE GIRO DIRECTO Y ESFUERZO PROPIO</text>
  </threadedComment>
  <threadedComment ref="K8" dT="2020-08-04T16:00:44.11" personId="{DAA6FF8E-4151-4AA3-806F-95A0AFE414AB}" id="{1A25DF32-22C7-4C47-9B0A-76B56BD8CB8F}">
    <text>SUMATORIA DE PAGOS (DESCUENTOS ,TESORERIA,EMBARGOS)</text>
  </threadedComment>
  <threadedComment ref="R8" dT="2020-08-04T15:59:07.94" personId="{DAA6FF8E-4151-4AA3-806F-95A0AFE414AB}" id="{5F861D94-F972-44B0-BFB1-60A350600B2B}">
    <text>SUMATORIA DE VALORES (PRESCRITAS SALDO DE FACTURAS DE CONTRATO LIQUIDADOS Y OTROS CONCEPTOS (N/A NO RADICADAS)</text>
  </threadedComment>
  <threadedComment ref="X8" dT="2020-08-04T15:55:33.73" personId="{DAA6FF8E-4151-4AA3-806F-95A0AFE414AB}" id="{5B9D4522-EB7E-407D-8BB5-D22B7605149D}">
    <text>SUMATORIA DE LOS VALORES DE GLOSAS LEGALIZADAS Y GLOSAS POR CONCILIAR</text>
  </threadedComment>
  <threadedComment ref="AC8" dT="2020-08-04T15:56:24.52" personId="{DAA6FF8E-4151-4AA3-806F-95A0AFE414AB}" id="{CE485F20-5AEB-4EF2-A3AF-52F68165D3E4}">
    <text>VALRO INDIVIDUAL DE LA GLOSAS LEGALIZADA</text>
  </threadedComment>
  <threadedComment ref="AE8" dT="2020-08-04T15:56:04.49" personId="{DAA6FF8E-4151-4AA3-806F-95A0AFE414AB}" id="{738099C1-194D-4FDA-A054-AADFB88F140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E44B6-468E-420E-AFD2-F3D25A4C4B8B}">
  <dimension ref="A1:AK25"/>
  <sheetViews>
    <sheetView tabSelected="1" topLeftCell="W1" zoomScale="85" zoomScaleNormal="85" workbookViewId="0">
      <selection activeCell="A15" sqref="A15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710937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ESE HOSPITAL DE SANTA LUCIA</v>
      </c>
    </row>
    <row r="4" spans="1:37" x14ac:dyDescent="0.25">
      <c r="A4" s="1" t="s">
        <v>4</v>
      </c>
      <c r="E4" s="4">
        <f>+[1]ACTA!F16</f>
        <v>44377</v>
      </c>
    </row>
    <row r="5" spans="1:37" x14ac:dyDescent="0.25">
      <c r="A5" s="1" t="s">
        <v>5</v>
      </c>
      <c r="E5" s="4">
        <f ca="1">+[1]ACTA!F19920</f>
        <v>44426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20783</v>
      </c>
      <c r="D9" s="23">
        <f>+[1]DEPURADO!B3</f>
        <v>20783</v>
      </c>
      <c r="E9" s="25">
        <f>+[1]DEPURADO!C3</f>
        <v>44012.629629629628</v>
      </c>
      <c r="F9" s="26">
        <f>+IF([1]DEPURADO!D3&gt;1,[1]DEPURADO!D3," ")</f>
        <v>44078.480555555558</v>
      </c>
      <c r="G9" s="27">
        <f>[1]DEPURADO!F3</f>
        <v>379800</v>
      </c>
      <c r="H9" s="28">
        <v>0</v>
      </c>
      <c r="I9" s="28">
        <f>+[1]DEPURADO!N3+[1]DEPURADO!O3</f>
        <v>0</v>
      </c>
      <c r="J9" s="28">
        <f>+[1]DEPURADO!S3</f>
        <v>0</v>
      </c>
      <c r="K9" s="29">
        <f>+[1]DEPURADO!Q3+[1]DEPURADO!R3</f>
        <v>0</v>
      </c>
      <c r="L9" s="28">
        <v>0</v>
      </c>
      <c r="M9" s="28">
        <v>0</v>
      </c>
      <c r="N9" s="28">
        <f t="shared" ref="N9:N16" si="0">+SUM(J9:M9)</f>
        <v>0</v>
      </c>
      <c r="O9" s="28">
        <f t="shared" ref="O9:O16" si="1">+G9-I9-N9</f>
        <v>379800</v>
      </c>
      <c r="P9" s="24">
        <f>IF([1]DEPURADO!I3&gt;1,0,[1]DEPURADO!B3)</f>
        <v>0</v>
      </c>
      <c r="Q9" s="30">
        <f t="shared" ref="Q9:Q16" si="2">+IF(P9&gt;0,G9,0)</f>
        <v>0</v>
      </c>
      <c r="R9" s="31">
        <f t="shared" ref="R9:R16" si="3">IF(P9=0,G9,0)</f>
        <v>379800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 t="shared" ref="Z9:Z16" si="4"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 t="shared" ref="AG9:AG16" si="5">+G9-I9-N9-R9-Z9-AC9-AE9-S9-U9</f>
        <v>0</v>
      </c>
      <c r="AH9" s="30">
        <v>0</v>
      </c>
      <c r="AI9" s="30" t="str">
        <f>+[1]DEPURADO!G3</f>
        <v>NO RADICADO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f>+[1]DEPURADO!A4</f>
        <v>20784</v>
      </c>
      <c r="D10" s="23">
        <f>+[1]DEPURADO!B4</f>
        <v>20784</v>
      </c>
      <c r="E10" s="25">
        <f>+[1]DEPURADO!C4</f>
        <v>44012.633587962962</v>
      </c>
      <c r="F10" s="26">
        <f>+IF([1]DEPURADO!D4&gt;1,[1]DEPURADO!D4," ")</f>
        <v>44078.480555555558</v>
      </c>
      <c r="G10" s="27">
        <f>[1]DEPURADO!F4</f>
        <v>492050</v>
      </c>
      <c r="H10" s="28">
        <v>0</v>
      </c>
      <c r="I10" s="28">
        <f>+[1]DEPURADO!N4+[1]DEPURADO!O4</f>
        <v>0</v>
      </c>
      <c r="J10" s="28">
        <f>+[1]DEPURADO!S4</f>
        <v>0</v>
      </c>
      <c r="K10" s="29">
        <f>+[1]DEPURADO!Q4+[1]DEPURADO!R4</f>
        <v>0</v>
      </c>
      <c r="L10" s="28">
        <v>0</v>
      </c>
      <c r="M10" s="28">
        <v>0</v>
      </c>
      <c r="N10" s="28">
        <f t="shared" si="0"/>
        <v>0</v>
      </c>
      <c r="O10" s="28">
        <f t="shared" si="1"/>
        <v>492050</v>
      </c>
      <c r="P10" s="24">
        <f>IF([1]DEPURADO!I4&gt;1,0,[1]DEPURADO!B4)</f>
        <v>0</v>
      </c>
      <c r="Q10" s="30">
        <f t="shared" si="2"/>
        <v>0</v>
      </c>
      <c r="R10" s="31">
        <f t="shared" si="3"/>
        <v>492050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 t="shared" si="4"/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 t="shared" si="5"/>
        <v>0</v>
      </c>
      <c r="AH10" s="30">
        <v>0</v>
      </c>
      <c r="AI10" s="30" t="str">
        <f>+[1]DEPURADO!G4</f>
        <v>NO RADICADO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f>+[1]DEPURADO!A5</f>
        <v>21008</v>
      </c>
      <c r="D11" s="23">
        <f>+[1]DEPURADO!B5</f>
        <v>21008</v>
      </c>
      <c r="E11" s="25">
        <f>+[1]DEPURADO!C5</f>
        <v>44074.631782407407</v>
      </c>
      <c r="F11" s="26">
        <f>+IF([1]DEPURADO!D5&gt;1,[1]DEPURADO!D5," ")</f>
        <v>44078.480555555558</v>
      </c>
      <c r="G11" s="27">
        <f>[1]DEPURADO!F5</f>
        <v>122670</v>
      </c>
      <c r="H11" s="28">
        <v>0</v>
      </c>
      <c r="I11" s="28">
        <f>+[1]DEPURADO!N5+[1]DEPURADO!O5</f>
        <v>0</v>
      </c>
      <c r="J11" s="28">
        <f>+[1]DEPURADO!S5</f>
        <v>0</v>
      </c>
      <c r="K11" s="29">
        <f>+[1]DEPURADO!Q5+[1]DEPURADO!R5</f>
        <v>0</v>
      </c>
      <c r="L11" s="28">
        <v>0</v>
      </c>
      <c r="M11" s="28">
        <v>0</v>
      </c>
      <c r="N11" s="28">
        <f t="shared" si="0"/>
        <v>0</v>
      </c>
      <c r="O11" s="28">
        <f t="shared" si="1"/>
        <v>122670</v>
      </c>
      <c r="P11" s="24">
        <f>IF([1]DEPURADO!I5&gt;1,0,[1]DEPURADO!B5)</f>
        <v>0</v>
      </c>
      <c r="Q11" s="30">
        <f t="shared" si="2"/>
        <v>0</v>
      </c>
      <c r="R11" s="31">
        <f t="shared" si="3"/>
        <v>122670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 t="shared" si="5"/>
        <v>0</v>
      </c>
      <c r="AH11" s="30">
        <v>0</v>
      </c>
      <c r="AI11" s="30" t="str">
        <f>+[1]DEPURADO!G5</f>
        <v>NO RADICADO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f>+[1]DEPURADO!A6</f>
        <v>25282</v>
      </c>
      <c r="D12" s="23">
        <f>+[1]DEPURADO!B6</f>
        <v>25282</v>
      </c>
      <c r="E12" s="25">
        <f>+[1]DEPURADO!C6</f>
        <v>44232.314583333333</v>
      </c>
      <c r="F12" s="26">
        <f>+IF([1]DEPURADO!D6&gt;1,[1]DEPURADO!D6," ")</f>
        <v>44362.396724537037</v>
      </c>
      <c r="G12" s="27">
        <f>[1]DEPURADO!F6</f>
        <v>35100</v>
      </c>
      <c r="H12" s="28">
        <v>0</v>
      </c>
      <c r="I12" s="28">
        <f>+[1]DEPURADO!N6+[1]DEPURADO!O6</f>
        <v>0</v>
      </c>
      <c r="J12" s="28">
        <f>+[1]DEPURADO!S6</f>
        <v>0</v>
      </c>
      <c r="K12" s="29">
        <f>+[1]DEPURADO!Q6+[1]DEPURADO!R6</f>
        <v>0</v>
      </c>
      <c r="L12" s="28">
        <v>0</v>
      </c>
      <c r="M12" s="28">
        <v>0</v>
      </c>
      <c r="N12" s="28">
        <f t="shared" si="0"/>
        <v>0</v>
      </c>
      <c r="O12" s="28">
        <f t="shared" si="1"/>
        <v>35100</v>
      </c>
      <c r="P12" s="24">
        <f>IF([1]DEPURADO!I6&gt;1,0,[1]DEPURADO!B6)</f>
        <v>0</v>
      </c>
      <c r="Q12" s="30">
        <f t="shared" si="2"/>
        <v>0</v>
      </c>
      <c r="R12" s="31">
        <f t="shared" si="3"/>
        <v>35100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 t="shared" si="5"/>
        <v>0</v>
      </c>
      <c r="AH12" s="30">
        <v>0</v>
      </c>
      <c r="AI12" s="30" t="str">
        <f>+[1]DEPURADO!G6</f>
        <v>NO RADICADO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f>+[1]DEPURADO!A7</f>
        <v>25347</v>
      </c>
      <c r="D13" s="23">
        <f>+[1]DEPURADO!B7</f>
        <v>25347</v>
      </c>
      <c r="E13" s="25">
        <f>+[1]DEPURADO!C7</f>
        <v>44258.327777777777</v>
      </c>
      <c r="F13" s="26">
        <f>+IF([1]DEPURADO!D7&gt;1,[1]DEPURADO!D7," ")</f>
        <v>44362.396724537037</v>
      </c>
      <c r="G13" s="27">
        <f>[1]DEPURADO!F7</f>
        <v>177700</v>
      </c>
      <c r="H13" s="28">
        <v>0</v>
      </c>
      <c r="I13" s="28">
        <f>+[1]DEPURADO!N7+[1]DEPURADO!O7</f>
        <v>0</v>
      </c>
      <c r="J13" s="28">
        <f>+[1]DEPURADO!S7</f>
        <v>0</v>
      </c>
      <c r="K13" s="29">
        <f>+[1]DEPURADO!Q7+[1]DEPURADO!R7</f>
        <v>0</v>
      </c>
      <c r="L13" s="28">
        <v>0</v>
      </c>
      <c r="M13" s="28">
        <v>0</v>
      </c>
      <c r="N13" s="28">
        <f t="shared" si="0"/>
        <v>0</v>
      </c>
      <c r="O13" s="28">
        <f t="shared" si="1"/>
        <v>177700</v>
      </c>
      <c r="P13" s="24">
        <f>IF([1]DEPURADO!I7&gt;1,0,[1]DEPURADO!B7)</f>
        <v>0</v>
      </c>
      <c r="Q13" s="30">
        <f t="shared" si="2"/>
        <v>0</v>
      </c>
      <c r="R13" s="31">
        <f t="shared" si="3"/>
        <v>177700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si="5"/>
        <v>0</v>
      </c>
      <c r="AH13" s="30">
        <v>0</v>
      </c>
      <c r="AI13" s="30" t="str">
        <f>+[1]DEPURADO!G7</f>
        <v>NO RADICADO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f>+[1]DEPURADO!A8</f>
        <v>25726</v>
      </c>
      <c r="D14" s="23">
        <f>+[1]DEPURADO!B8</f>
        <v>25726</v>
      </c>
      <c r="E14" s="25">
        <f>+[1]DEPURADO!C8</f>
        <v>44323.586111111108</v>
      </c>
      <c r="F14" s="26">
        <f>+IF([1]DEPURADO!D8&gt;1,[1]DEPURADO!D8," ")</f>
        <v>44362.396724537037</v>
      </c>
      <c r="G14" s="27">
        <f>[1]DEPURADO!F8</f>
        <v>115700</v>
      </c>
      <c r="H14" s="28">
        <v>0</v>
      </c>
      <c r="I14" s="28">
        <f>+[1]DEPURADO!N8+[1]DEPURADO!O8</f>
        <v>0</v>
      </c>
      <c r="J14" s="28">
        <f>+[1]DEPURADO!S8</f>
        <v>0</v>
      </c>
      <c r="K14" s="29">
        <f>+[1]DEPURADO!Q8+[1]DEPURADO!R8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115700</v>
      </c>
      <c r="P14" s="24">
        <f>IF([1]DEPURADO!I8&gt;1,0,[1]DEPURADO!B8)</f>
        <v>0</v>
      </c>
      <c r="Q14" s="30">
        <f t="shared" si="2"/>
        <v>0</v>
      </c>
      <c r="R14" s="31">
        <f t="shared" si="3"/>
        <v>115700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NO RADICADO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f>+[1]DEPURADO!A9</f>
        <v>25727</v>
      </c>
      <c r="D15" s="23">
        <f>+[1]DEPURADO!B9</f>
        <v>25727</v>
      </c>
      <c r="E15" s="25">
        <f>+[1]DEPURADO!C9</f>
        <v>44323.586805555555</v>
      </c>
      <c r="F15" s="26">
        <f>+IF([1]DEPURADO!D9&gt;1,[1]DEPURADO!D9," ")</f>
        <v>44362.396736111114</v>
      </c>
      <c r="G15" s="27">
        <f>[1]DEPURADO!F9</f>
        <v>93400</v>
      </c>
      <c r="H15" s="28">
        <v>0</v>
      </c>
      <c r="I15" s="28">
        <f>+[1]DEPURADO!N9+[1]DEPURADO!O9</f>
        <v>0</v>
      </c>
      <c r="J15" s="28">
        <f>+[1]DEPURADO!S9</f>
        <v>0</v>
      </c>
      <c r="K15" s="29">
        <f>+[1]DEPURADO!Q9+[1]DEPURADO!R9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93400</v>
      </c>
      <c r="P15" s="24">
        <f>IF([1]DEPURADO!I9&gt;1,0,[1]DEPURADO!B9)</f>
        <v>0</v>
      </c>
      <c r="Q15" s="30">
        <f t="shared" si="2"/>
        <v>0</v>
      </c>
      <c r="R15" s="31">
        <f t="shared" si="3"/>
        <v>93400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NO RADICADO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f>+[1]DEPURADO!A10</f>
        <v>25729</v>
      </c>
      <c r="D16" s="23">
        <f>+[1]DEPURADO!B10</f>
        <v>25729</v>
      </c>
      <c r="E16" s="25">
        <f>+[1]DEPURADO!C10</f>
        <v>44323.600694444445</v>
      </c>
      <c r="F16" s="26">
        <f>+IF([1]DEPURADO!D10&gt;1,[1]DEPURADO!D10," ")</f>
        <v>44362.396736111114</v>
      </c>
      <c r="G16" s="27">
        <f>[1]DEPURADO!F10</f>
        <v>717300</v>
      </c>
      <c r="H16" s="28">
        <v>0</v>
      </c>
      <c r="I16" s="28">
        <f>+[1]DEPURADO!N10+[1]DEPURADO!O10</f>
        <v>0</v>
      </c>
      <c r="J16" s="28">
        <f>+[1]DEPURADO!S10</f>
        <v>0</v>
      </c>
      <c r="K16" s="29">
        <f>+[1]DEPURADO!Q10+[1]DEPURADO!R10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717300</v>
      </c>
      <c r="P16" s="24">
        <f>IF([1]DEPURADO!I10&gt;1,0,[1]DEPURADO!B10)</f>
        <v>0</v>
      </c>
      <c r="Q16" s="30">
        <f t="shared" si="2"/>
        <v>0</v>
      </c>
      <c r="R16" s="31">
        <f t="shared" si="3"/>
        <v>717300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NO RADICADO</v>
      </c>
      <c r="AJ16" s="32"/>
      <c r="AK16" s="33"/>
    </row>
    <row r="17" spans="1:34" x14ac:dyDescent="0.25">
      <c r="A17" s="35" t="s">
        <v>46</v>
      </c>
      <c r="B17" s="35"/>
      <c r="C17" s="35"/>
      <c r="D17" s="35"/>
      <c r="E17" s="35"/>
      <c r="F17" s="35"/>
      <c r="G17" s="36">
        <f t="shared" ref="G17:O17" si="6">SUM(G9:G16)</f>
        <v>2133720</v>
      </c>
      <c r="H17" s="36">
        <f t="shared" si="6"/>
        <v>0</v>
      </c>
      <c r="I17" s="36">
        <f t="shared" si="6"/>
        <v>0</v>
      </c>
      <c r="J17" s="36">
        <f t="shared" si="6"/>
        <v>0</v>
      </c>
      <c r="K17" s="36">
        <f t="shared" si="6"/>
        <v>0</v>
      </c>
      <c r="L17" s="36">
        <f t="shared" si="6"/>
        <v>0</v>
      </c>
      <c r="M17" s="36">
        <f t="shared" si="6"/>
        <v>0</v>
      </c>
      <c r="N17" s="36">
        <f t="shared" si="6"/>
        <v>0</v>
      </c>
      <c r="O17" s="36">
        <f t="shared" si="6"/>
        <v>2133720</v>
      </c>
      <c r="P17" s="36"/>
      <c r="Q17" s="36">
        <f>SUM(Q9:Q16)</f>
        <v>0</v>
      </c>
      <c r="R17" s="36">
        <f>SUM(R9:R16)</f>
        <v>2133720</v>
      </c>
      <c r="S17" s="36">
        <f>SUM(S9:S16)</f>
        <v>0</v>
      </c>
      <c r="T17" s="37"/>
      <c r="U17" s="36">
        <f>SUM(U9:U16)</f>
        <v>0</v>
      </c>
      <c r="V17" s="37"/>
      <c r="W17" s="37"/>
      <c r="X17" s="36">
        <f>SUM(X9:X16)</f>
        <v>0</v>
      </c>
      <c r="Y17" s="37"/>
      <c r="Z17" s="36">
        <f t="shared" ref="Z17:AG17" si="7">SUM(Z9:Z16)</f>
        <v>0</v>
      </c>
      <c r="AA17" s="36">
        <f t="shared" si="7"/>
        <v>0</v>
      </c>
      <c r="AB17" s="36">
        <f t="shared" si="7"/>
        <v>0</v>
      </c>
      <c r="AC17" s="36">
        <f t="shared" si="7"/>
        <v>0</v>
      </c>
      <c r="AD17" s="36">
        <f t="shared" si="7"/>
        <v>0</v>
      </c>
      <c r="AE17" s="36">
        <f t="shared" si="7"/>
        <v>0</v>
      </c>
      <c r="AF17" s="36">
        <f t="shared" si="7"/>
        <v>0</v>
      </c>
      <c r="AG17" s="36">
        <f t="shared" si="7"/>
        <v>0</v>
      </c>
      <c r="AH17" s="38"/>
    </row>
    <row r="20" spans="1:34" x14ac:dyDescent="0.25">
      <c r="B20" s="39" t="s">
        <v>47</v>
      </c>
      <c r="C20" s="40"/>
      <c r="D20" s="41"/>
      <c r="E20" s="40"/>
    </row>
    <row r="21" spans="1:34" x14ac:dyDescent="0.25">
      <c r="B21" s="40"/>
      <c r="C21" s="41"/>
      <c r="D21" s="40"/>
      <c r="E21" s="40"/>
    </row>
    <row r="22" spans="1:34" x14ac:dyDescent="0.25">
      <c r="B22" s="39" t="s">
        <v>48</v>
      </c>
      <c r="C22" s="40"/>
      <c r="D22" s="42" t="str">
        <f>+[1]ACTA!C9</f>
        <v>LUISA MATUTE ROMERO</v>
      </c>
      <c r="E22" s="40"/>
    </row>
    <row r="23" spans="1:34" x14ac:dyDescent="0.25">
      <c r="B23" s="39" t="s">
        <v>49</v>
      </c>
      <c r="C23" s="40"/>
      <c r="D23" s="43">
        <f ca="1">TODAY()</f>
        <v>44426</v>
      </c>
      <c r="E23" s="40"/>
    </row>
    <row r="25" spans="1:34" x14ac:dyDescent="0.25">
      <c r="B25" s="39" t="s">
        <v>50</v>
      </c>
      <c r="D25" t="str">
        <f>+[1]ACTA!H9</f>
        <v>JOHN MARIO DIEZ MALDONADO</v>
      </c>
    </row>
  </sheetData>
  <mergeCells count="3">
    <mergeCell ref="A7:O7"/>
    <mergeCell ref="P7:AG7"/>
    <mergeCell ref="A17:F17"/>
  </mergeCells>
  <dataValidations count="2">
    <dataValidation type="custom" allowBlank="1" showInputMessage="1" showErrorMessage="1" sqref="AG9:AG16 F9:F16 L9:O16 X9:X16 AE9:AE16 AI9:AI16 Z9:Z16 Q9:Q16" xr:uid="{6B3C20B9-A399-48E8-AB0C-5EFC28E66BAC}">
      <formula1>0</formula1>
    </dataValidation>
    <dataValidation type="custom" allowBlank="1" showInputMessage="1" showErrorMessage="1" sqref="M6" xr:uid="{F334FDF9-E8FD-4428-A176-36EE5684AA96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2021-08-18T14:59:50Z</dcterms:created>
  <dcterms:modified xsi:type="dcterms:W3CDTF">2021-08-18T15:00:04Z</dcterms:modified>
</cp:coreProperties>
</file>